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ez"/>
  <workbookPr/>
  <bookViews>
    <workbookView activeTab="0" xWindow="240" yWindow="60" windowWidth="0" windowHeight="0" tabRatio="500"/>
  </bookViews>
  <sheets>
    <sheet name="Sheet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3417773" val="1417" rev="126" rev64="64" revOS="4" revMin="124" revMax="0"/>
      <pm:docPrefs xmlns:pm="smNativeData" id="1783417773" fixedDigits="0" showNotice="1" showFrameBounds="1" autoChart="1" recalcOnPrint="1" recalcOnCopy="1" compatTextArt="1" tab="567" useDefinedPrintRange="1" printArea="currentSheet"/>
      <pm:compatibility xmlns:pm="smNativeData" id="1783417773" overlapCells="1"/>
      <pm:defCurrency xmlns:pm="smNativeData" id="1783417773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<sst xmlns="http://schemas.openxmlformats.org/spreadsheetml/2006/main" count="37" uniqueCount="22">
  <si>
    <t>Store in</t>
  </si>
  <si>
    <t>Measured Data on "Red" Prototype</t>
  </si>
  <si>
    <t>Reconstructed for EEPROM Table using piecewise linear</t>
  </si>
  <si>
    <t>EEPROM</t>
  </si>
  <si>
    <t>RETLW Tables for Current thresholds</t>
  </si>
  <si>
    <t>Current</t>
  </si>
  <si>
    <t>Nett</t>
  </si>
  <si>
    <t>DAC Drive</t>
  </si>
  <si>
    <t>iDesired</t>
  </si>
  <si>
    <t>x</t>
  </si>
  <si>
    <t>x1</t>
  </si>
  <si>
    <t>x2</t>
  </si>
  <si>
    <t>y1</t>
  </si>
  <si>
    <t>y2</t>
  </si>
  <si>
    <t>y</t>
  </si>
  <si>
    <t>y/256</t>
  </si>
  <si>
    <t>High Byte</t>
  </si>
  <si>
    <t>Low Byte</t>
  </si>
  <si>
    <t>High Table</t>
  </si>
  <si>
    <t>Low Table</t>
  </si>
  <si>
    <t>RETLW</t>
  </si>
  <si>
    <t>Step Ratio</t>
  </si>
</sst>
</file>

<file path=xl/styles.xml><?xml version="1.0" encoding="utf-8"?>
<styleSheet xmlns="http://schemas.openxmlformats.org/spreadsheetml/2006/main">
  <numFmts count="12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" formatCode="0"/>
    <numFmt numFmtId="3" formatCode="#,##0"/>
    <numFmt numFmtId="164" formatCode="0.0"/>
    <numFmt numFmtId="165" formatCode="DD/MM/YYYY;@"/>
  </numFmts>
  <fonts count="3">
    <font>
      <name val="Arial"/>
      <family val="2"/>
      <color rgb="000000"/>
      <sz val="10"/>
      <extLst>
        <ext uri="smNativeData">
          <pm:charSpec xmlns:pm="smNativeData" id="178341777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000000"/>
      <sz val="10"/>
      <extLst>
        <ext uri="smNativeData">
          <pm:charSpec xmlns:pm="smNativeData" id="1783417773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"/>
      <sz val="10"/>
      <extLst>
        <ext uri="smNativeData">
          <pm:charSpec xmlns:pm="smNativeData" id="1783417773" fgClr="FF00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E6E6E6"/>
        <bgColor rgb="FFFFFF"/>
        <extLst>
          <ext uri="smNativeData">
            <pm:shade xmlns:pm="smNativeData" id="1783417773" type="1" fgLvl="100" fgClr="E6E6E6" bgClr="FFFFFF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3417773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341777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78341777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 style="0"/>
  <c:chart>
    <c:autoTitleDeleted val="1"/>
    <c:plotArea>
      <c:layout/>
      <c:scatterChart>
        <c:scatterStyle val="marker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Nett</c:v>
                </c:pt>
              </c:strCache>
            </c:strRef>
          </c:tx>
          <c:spPr>
            <a:ln w="9525">
              <a:noFill/>
            </a:ln>
          </c:spPr>
          <c:marker>
            <c:symbol val="square"/>
            <c:size val="2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en-gb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Sheet1!$B$4:$B$32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11</c:v>
                </c:pt>
                <c:pt idx="5">
                  <c:v>64</c:v>
                </c:pt>
                <c:pt idx="6">
                  <c:v>265</c:v>
                </c:pt>
                <c:pt idx="7">
                  <c:v>707</c:v>
                </c:pt>
                <c:pt idx="8">
                  <c:v>1350</c:v>
                </c:pt>
                <c:pt idx="9">
                  <c:v>2115</c:v>
                </c:pt>
                <c:pt idx="10">
                  <c:v>2948</c:v>
                </c:pt>
                <c:pt idx="11">
                  <c:v>3830</c:v>
                </c:pt>
                <c:pt idx="12">
                  <c:v>4739</c:v>
                </c:pt>
                <c:pt idx="13">
                  <c:v>5673</c:v>
                </c:pt>
                <c:pt idx="14">
                  <c:v>6627</c:v>
                </c:pt>
                <c:pt idx="15">
                  <c:v>7594</c:v>
                </c:pt>
                <c:pt idx="16">
                  <c:v>8573</c:v>
                </c:pt>
                <c:pt idx="17">
                  <c:v>9561</c:v>
                </c:pt>
                <c:pt idx="18">
                  <c:v>10558</c:v>
                </c:pt>
                <c:pt idx="19">
                  <c:v>11562</c:v>
                </c:pt>
                <c:pt idx="20">
                  <c:v>12569</c:v>
                </c:pt>
                <c:pt idx="21">
                  <c:v>13584</c:v>
                </c:pt>
                <c:pt idx="22">
                  <c:v>14603</c:v>
                </c:pt>
                <c:pt idx="23">
                  <c:v>15625</c:v>
                </c:pt>
                <c:pt idx="24">
                  <c:v>16654</c:v>
                </c:pt>
                <c:pt idx="25">
                  <c:v>17684</c:v>
                </c:pt>
                <c:pt idx="26">
                  <c:v>18721</c:v>
                </c:pt>
                <c:pt idx="27">
                  <c:v>19759</c:v>
                </c:pt>
                <c:pt idx="28">
                  <c:v>20798</c:v>
                </c:pt>
              </c:numCache>
            </c:numRef>
          </c:xVal>
          <c:yVal>
            <c:numRef>
              <c:f>Sheet1!$C$4:$C$32</c:f>
              <c:numCache>
                <c:formatCode>General</c:formatCode>
                <c:ptCount val="29"/>
                <c:pt idx="0">
                  <c:v>0</c:v>
                </c:pt>
                <c:pt idx="1">
                  <c:v>2048</c:v>
                </c:pt>
                <c:pt idx="2">
                  <c:v>4096</c:v>
                </c:pt>
                <c:pt idx="3">
                  <c:v>6144</c:v>
                </c:pt>
                <c:pt idx="4">
                  <c:v>8192</c:v>
                </c:pt>
                <c:pt idx="5">
                  <c:v>10240</c:v>
                </c:pt>
                <c:pt idx="6">
                  <c:v>12288</c:v>
                </c:pt>
                <c:pt idx="7">
                  <c:v>14336</c:v>
                </c:pt>
                <c:pt idx="8">
                  <c:v>16384</c:v>
                </c:pt>
                <c:pt idx="9">
                  <c:v>18432</c:v>
                </c:pt>
                <c:pt idx="10">
                  <c:v>20480</c:v>
                </c:pt>
                <c:pt idx="11">
                  <c:v>22528</c:v>
                </c:pt>
                <c:pt idx="12">
                  <c:v>24576</c:v>
                </c:pt>
                <c:pt idx="13">
                  <c:v>26624</c:v>
                </c:pt>
                <c:pt idx="14">
                  <c:v>28672</c:v>
                </c:pt>
                <c:pt idx="15">
                  <c:v>30720</c:v>
                </c:pt>
                <c:pt idx="16">
                  <c:v>32768</c:v>
                </c:pt>
                <c:pt idx="17">
                  <c:v>34816</c:v>
                </c:pt>
                <c:pt idx="18">
                  <c:v>36864</c:v>
                </c:pt>
                <c:pt idx="19">
                  <c:v>38912</c:v>
                </c:pt>
                <c:pt idx="20">
                  <c:v>40960</c:v>
                </c:pt>
                <c:pt idx="21">
                  <c:v>43008</c:v>
                </c:pt>
                <c:pt idx="22">
                  <c:v>45056</c:v>
                </c:pt>
                <c:pt idx="23">
                  <c:v>47104</c:v>
                </c:pt>
                <c:pt idx="24">
                  <c:v>49152</c:v>
                </c:pt>
                <c:pt idx="25">
                  <c:v>51200</c:v>
                </c:pt>
                <c:pt idx="26">
                  <c:v>53248</c:v>
                </c:pt>
                <c:pt idx="27">
                  <c:v>55296</c:v>
                </c:pt>
                <c:pt idx="28">
                  <c:v>57344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en-gb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Sheet1!$F$4:$F$11</c:f>
              <c:numCache>
                <c:formatCode>0</c:formatCode>
                <c:ptCount val="8"/>
                <c:pt idx="0">
                  <c:v>0</c:v>
                </c:pt>
                <c:pt idx="1">
                  <c:v>20</c:v>
                </c:pt>
                <c:pt idx="2">
                  <c:v>63</c:v>
                </c:pt>
                <c:pt idx="3">
                  <c:v>200</c:v>
                </c:pt>
                <c:pt idx="4">
                  <c:v>632</c:v>
                </c:pt>
                <c:pt idx="5">
                  <c:v>2000</c:v>
                </c:pt>
                <c:pt idx="6">
                  <c:v>6325</c:v>
                </c:pt>
                <c:pt idx="7">
                  <c:v>20000</c:v>
                </c:pt>
              </c:numCache>
            </c:numRef>
          </c:xVal>
          <c:yVal>
            <c:numRef>
              <c:f>Sheet1!$L$4:$L$11</c:f>
              <c:numCache>
                <c:formatCode>0</c:formatCode>
                <c:ptCount val="8"/>
                <c:pt idx="0">
                  <c:v>0.06144</c:v>
                </c:pt>
                <c:pt idx="1">
                  <c:v>8539.77397132076</c:v>
                </c:pt>
                <c:pt idx="2">
                  <c:v>10201.3588769811</c:v>
                </c:pt>
                <c:pt idx="3">
                  <c:v>11625.7115446766</c:v>
                </c:pt>
                <c:pt idx="4">
                  <c:v>13988.4887341177</c:v>
                </c:pt>
                <c:pt idx="5">
                  <c:v>18124.1307457255</c:v>
                </c:pt>
                <c:pt idx="6">
                  <c:v>28023.6813631866</c:v>
                </c:pt>
                <c:pt idx="7">
                  <c:v>55771.0414056593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  <c:max val="20000.000000"/>
          <c:min val="0.000000"/>
        </c:scaling>
        <c:delete val="0"/>
        <c:axPos val="b"/>
        <c:numFmt formatCode="#,##0" sourceLinked="0"/>
        <c:majorTickMark val="cross"/>
        <c:minorTickMark val="none"/>
        <c:tickLblPos val="nextTo"/>
        <c:txPr>
          <a:bodyPr anchor="ctr" anchorCtr="1" rot="-5400000"/>
          <a:lstStyle/>
          <a:p>
            <a:pPr>
              <a:defRPr lang="en-gb" sz="12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majorUnit val="1000.000000"/>
        <c:minorUnit val="500.000000"/>
      </c:valAx>
      <c:valAx>
        <c:axId val="11"/>
        <c:scaling>
          <c:orientation val="minMax"/>
          <c:max val="65000.000000"/>
          <c:min val="0.000000"/>
        </c:scaling>
        <c:delete val="0"/>
        <c:axPos val="l"/>
        <c:majorGridlines/>
        <c:numFmt formatCode="#,##0" sourceLinked="0"/>
        <c:majorTickMark val="cross"/>
        <c:minorTickMark val="none"/>
        <c:tickLblPos val="nextTo"/>
        <c:txPr>
          <a:bodyPr anchor="ctr" anchorCtr="1"/>
          <a:lstStyle/>
          <a:p>
            <a:pPr>
              <a:defRPr lang="en-gb" sz="12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/>
    <a:lstStyle/>
    <a:p>
      <a:pPr>
        <a:defRPr lang="en-gb" sz="246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83417773" val="0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106045</xdr:colOff>
      <xdr:row>12</xdr:row>
      <xdr:rowOff>46355</xdr:rowOff>
    </xdr:from>
    <xdr:to>
      <xdr:col>17</xdr:col>
      <xdr:colOff>492760</xdr:colOff>
      <xdr:row>41</xdr:row>
      <xdr:rowOff>93980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X35"/>
  <sheetViews>
    <sheetView tabSelected="1" view="normal" zoomScale="125" workbookViewId="0">
      <selection activeCell="U16" sqref="U16"/>
    </sheetView>
  </sheetViews>
  <sheetFormatPr baseColWidth="10" defaultColWidth="10.000000" defaultRowHeight="13.45"/>
  <cols>
    <col min="2" max="2" width="10.000000" style="1"/>
    <col min="3" max="3" width="11.189189" customWidth="1" bestFit="1" style="1"/>
    <col min="4" max="4" width="2.108108" customWidth="1" bestFit="1" style="1"/>
    <col min="5" max="5" width="3.189189" customWidth="1" bestFit="1" style="1"/>
    <col min="6" max="6" width="9.351351" customWidth="1" bestFit="1" style="1"/>
    <col min="7" max="16384" width="10.000000" style="1"/>
  </cols>
  <sheetData>
    <row r="1" spans="1:13" s="1" customFormat="1">
      <c r="A1" s="2"/>
      <c r="B1" s="2"/>
      <c r="C1" s="2"/>
      <c r="D1" s="2"/>
      <c r="F1" s="2"/>
      <c r="M1" s="2" t="s">
        <v>0</v>
      </c>
    </row>
    <row r="2" spans="1:24" s="1" customFormat="1">
      <c r="A2" s="2" t="s">
        <v>1</v>
      </c>
      <c r="B2" s="2"/>
      <c r="C2" s="2"/>
      <c r="D2" s="2"/>
      <c r="F2" s="4" t="s">
        <v>2</v>
      </c>
      <c r="M2" s="2" t="s">
        <v>3</v>
      </c>
      <c r="O2" s="7" t="s">
        <v>4</v>
      </c>
      <c r="P2" s="7"/>
      <c r="Q2" s="7"/>
      <c r="R2" s="7"/>
      <c r="S2" s="7"/>
      <c r="T2" s="7"/>
      <c r="U2" s="7"/>
      <c r="V2" s="7"/>
      <c r="W2" s="7"/>
      <c r="X2" s="7"/>
    </row>
    <row r="3" spans="1:22" s="1" customFormat="1">
      <c r="A3" s="2" t="s">
        <v>5</v>
      </c>
      <c r="B3" s="2" t="s">
        <v>6</v>
      </c>
      <c r="C3" s="2" t="s">
        <v>7</v>
      </c>
      <c r="D3" s="2"/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O3" s="1" t="s">
        <v>16</v>
      </c>
      <c r="P3" s="1" t="s">
        <v>17</v>
      </c>
      <c r="R3" s="1" t="s">
        <v>18</v>
      </c>
      <c r="V3" s="1" t="s">
        <v>19</v>
      </c>
    </row>
    <row r="4" spans="1:24">
      <c r="A4" s="1" t="n">
        <v>42</v>
      </c>
      <c r="B4" s="1">
        <f>A4-42</f>
        <v>0</v>
      </c>
      <c r="C4" s="1" t="n">
        <v>0</v>
      </c>
      <c r="E4" s="1" t="n">
        <v>0</v>
      </c>
      <c r="F4" s="8" t="n">
        <v>0</v>
      </c>
      <c r="G4" s="5">
        <f>F4+0.00001</f>
        <v>0.00001</v>
      </c>
      <c r="H4" s="1">
        <f>_xlfn.XLOOKUP(G4,$B$4:$B$35,$B$4:$B$35,0,-1)</f>
        <v>0</v>
      </c>
      <c r="I4" s="1">
        <f>_xlfn.XLOOKUP(G4,$B$4:$B$35,$B$4:$B$35,0,1)</f>
        <v>1</v>
      </c>
      <c r="J4" s="1">
        <f>_xlfn.XLOOKUP(G4,$B$4:$B$35,$C$4:$C$35,0,-1)</f>
        <v>0</v>
      </c>
      <c r="K4" s="1">
        <f>_xlfn.XLOOKUP(G4,$B$4:$B$35,$C$4:$C$35,0,1)</f>
        <v>6144</v>
      </c>
      <c r="L4" s="8">
        <f>((K4-J4)/(I4-H4))*G4+(J4-((K4-J4)/(I4-H4))*H4)</f>
        <v>0.0614400000000000013</v>
      </c>
      <c r="M4" s="1">
        <f>ROUND(L4/256,0)</f>
        <v>0</v>
      </c>
      <c r="O4" s="1" t="str">
        <f>DEC2HEX(INT(F4/256),2)</f>
        <v>00</v>
      </c>
      <c r="P4" s="1" t="str">
        <f>DEC2HEX(MOD(F4,256),2)</f>
        <v>00</v>
      </c>
      <c r="R4" s="1" t="s">
        <v>20</v>
      </c>
      <c r="S4" s="1" t="str">
        <f>"0x"&amp;O4</f>
        <v>0x00</v>
      </c>
      <c r="T4" s="6" t="str">
        <f>"; "&amp;TEXT(F4,"0")</f>
        <v>; 0</v>
      </c>
      <c r="V4" s="1" t="s">
        <v>20</v>
      </c>
      <c r="W4" s="1" t="str">
        <f>"0x"&amp;P4</f>
        <v>0x00</v>
      </c>
      <c r="X4" s="6" t="str">
        <f>"; "&amp;TEXT(F4,"0")</f>
        <v>; 0</v>
      </c>
    </row>
    <row r="5" spans="1:24">
      <c r="A5" s="1" t="n">
        <v>42</v>
      </c>
      <c r="B5" s="1">
        <f>A5-42</f>
        <v>0</v>
      </c>
      <c r="C5" s="1" t="n">
        <v>2048</v>
      </c>
      <c r="E5" s="1" t="n">
        <v>1</v>
      </c>
      <c r="F5" s="8">
        <f>ROUND(F6/F$14,0)</f>
        <v>20</v>
      </c>
      <c r="G5" s="5">
        <f>F5+0.00001</f>
        <v>20.0000099999999996</v>
      </c>
      <c r="H5" s="1">
        <f>_xlfn.XLOOKUP(G5,$B$4:$B$35,$B$4:$B$35,0,-1)</f>
        <v>11</v>
      </c>
      <c r="I5" s="1">
        <f>_xlfn.XLOOKUP(G5,$B$4:$B$35,$B$4:$B$35,0,1)</f>
        <v>64</v>
      </c>
      <c r="J5" s="1">
        <f>_xlfn.XLOOKUP(G5,$B$4:$B$35,$C$4:$C$35,0,-1)</f>
        <v>8192</v>
      </c>
      <c r="K5" s="1">
        <f>_xlfn.XLOOKUP(G5,$B$4:$B$35,$C$4:$C$35,0,1)</f>
        <v>10240</v>
      </c>
      <c r="L5" s="8">
        <f>((K5-J5)/(I5-H5))*G5+(J5-((K5-J5)/(I5-H5))*H5)</f>
        <v>8539.7739713207593</v>
      </c>
      <c r="M5" s="1">
        <f>ROUND(L5/256,0)</f>
        <v>33</v>
      </c>
      <c r="O5" s="1" t="str">
        <f>DEC2HEX(INT(F5/256),2)</f>
        <v>00</v>
      </c>
      <c r="P5" s="1" t="str">
        <f>DEC2HEX(MOD(F5,256),2)</f>
        <v>14</v>
      </c>
      <c r="R5" s="1" t="s">
        <v>20</v>
      </c>
      <c r="S5" s="1" t="str">
        <f>"0x"&amp;O5</f>
        <v>0x00</v>
      </c>
      <c r="T5" s="6" t="str">
        <f>"; "&amp;TEXT(F5,"0")</f>
        <v>; 20</v>
      </c>
      <c r="V5" s="1" t="s">
        <v>20</v>
      </c>
      <c r="W5" s="1" t="str">
        <f>"0x"&amp;P5</f>
        <v>0x14</v>
      </c>
      <c r="X5" s="6" t="str">
        <f>"; "&amp;TEXT(F5,"0")</f>
        <v>; 20</v>
      </c>
    </row>
    <row r="6" spans="1:24">
      <c r="A6" s="1" t="n">
        <v>42</v>
      </c>
      <c r="B6" s="1">
        <f>A6-42</f>
        <v>0</v>
      </c>
      <c r="C6" s="1" t="n">
        <v>4096</v>
      </c>
      <c r="E6" s="1" t="n">
        <v>2</v>
      </c>
      <c r="F6" s="8">
        <f>ROUND(F7/F$14,0)</f>
        <v>63</v>
      </c>
      <c r="G6" s="5">
        <f>F6+0.00001</f>
        <v>63.0000100000000032</v>
      </c>
      <c r="H6" s="1">
        <f>_xlfn.XLOOKUP(G6,$B$4:$B$35,$B$4:$B$35,0,-1)</f>
        <v>11</v>
      </c>
      <c r="I6" s="1">
        <f>_xlfn.XLOOKUP(G6,$B$4:$B$35,$B$4:$B$35,0,1)</f>
        <v>64</v>
      </c>
      <c r="J6" s="1">
        <f>_xlfn.XLOOKUP(G6,$B$4:$B$35,$C$4:$C$35,0,-1)</f>
        <v>8192</v>
      </c>
      <c r="K6" s="1">
        <f>_xlfn.XLOOKUP(G6,$B$4:$B$35,$C$4:$C$35,0,1)</f>
        <v>10240</v>
      </c>
      <c r="L6" s="8">
        <f>((K6-J6)/(I6-H6))*G6+(J6-((K6-J6)/(I6-H6))*H6)</f>
        <v>10201.3588769811395</v>
      </c>
      <c r="M6" s="1">
        <f>ROUND(L6/256,0)</f>
        <v>40</v>
      </c>
      <c r="O6" s="1" t="str">
        <f>DEC2HEX(INT(F6/256),2)</f>
        <v>00</v>
      </c>
      <c r="P6" s="1" t="str">
        <f>DEC2HEX(MOD(F6,256),2)</f>
        <v>3F</v>
      </c>
      <c r="R6" s="1" t="s">
        <v>20</v>
      </c>
      <c r="S6" s="1" t="str">
        <f>"0x"&amp;O6</f>
        <v>0x00</v>
      </c>
      <c r="T6" s="6" t="str">
        <f>"; "&amp;TEXT(F6,"0")</f>
        <v>; 63</v>
      </c>
      <c r="V6" s="1" t="s">
        <v>20</v>
      </c>
      <c r="W6" s="1" t="str">
        <f>"0x"&amp;P6</f>
        <v>0x3F</v>
      </c>
      <c r="X6" s="6" t="str">
        <f>"; "&amp;TEXT(F6,"0")</f>
        <v>; 63</v>
      </c>
    </row>
    <row r="7" spans="1:24">
      <c r="A7" s="1" t="n">
        <v>43</v>
      </c>
      <c r="B7" s="1">
        <f>A7-42</f>
        <v>1</v>
      </c>
      <c r="C7" s="1" t="n">
        <v>6144</v>
      </c>
      <c r="E7" s="1" t="n">
        <v>3</v>
      </c>
      <c r="F7" s="8">
        <f>ROUND(F8/F$14,0)</f>
        <v>200</v>
      </c>
      <c r="G7" s="5">
        <f>F7+0.00001</f>
        <v>200.000010000000003</v>
      </c>
      <c r="H7" s="1">
        <f>_xlfn.XLOOKUP(G7,$B$4:$B$35,$B$4:$B$35,0,-1)</f>
        <v>64</v>
      </c>
      <c r="I7" s="1">
        <f>_xlfn.XLOOKUP(G7,$B$4:$B$35,$B$4:$B$35,0,1)</f>
        <v>265</v>
      </c>
      <c r="J7" s="1">
        <f>_xlfn.XLOOKUP(G7,$B$4:$B$35,$C$4:$C$35,0,-1)</f>
        <v>10240</v>
      </c>
      <c r="K7" s="1">
        <f>_xlfn.XLOOKUP(G7,$B$4:$B$35,$C$4:$C$35,0,1)</f>
        <v>12288</v>
      </c>
      <c r="L7" s="8">
        <f>((K7-J7)/(I7-H7))*G7+(J7-((K7-J7)/(I7-H7))*H7)</f>
        <v>11625.7115446766311</v>
      </c>
      <c r="M7" s="1">
        <f>ROUND(L7/256,0)</f>
        <v>45</v>
      </c>
      <c r="O7" s="1" t="str">
        <f>DEC2HEX(INT(F7/256),2)</f>
        <v>00</v>
      </c>
      <c r="P7" s="1" t="str">
        <f>DEC2HEX(MOD(F7,256),2)</f>
        <v>C8</v>
      </c>
      <c r="R7" s="1" t="s">
        <v>20</v>
      </c>
      <c r="S7" s="1" t="str">
        <f>"0x"&amp;O7</f>
        <v>0x00</v>
      </c>
      <c r="T7" s="6" t="str">
        <f>"; "&amp;TEXT(F7,"0")</f>
        <v>; 200</v>
      </c>
      <c r="V7" s="1" t="s">
        <v>20</v>
      </c>
      <c r="W7" s="1" t="str">
        <f>"0x"&amp;P7</f>
        <v>0xC8</v>
      </c>
      <c r="X7" s="6" t="str">
        <f>"; "&amp;TEXT(F7,"0")</f>
        <v>; 200</v>
      </c>
    </row>
    <row r="8" spans="1:24">
      <c r="A8" s="1" t="n">
        <v>53</v>
      </c>
      <c r="B8" s="1">
        <f>A8-42</f>
        <v>11</v>
      </c>
      <c r="C8" s="1" t="n">
        <v>8192</v>
      </c>
      <c r="E8" s="1" t="n">
        <v>4</v>
      </c>
      <c r="F8" s="8">
        <f>ROUND(F9/F$14,0)</f>
        <v>632</v>
      </c>
      <c r="G8" s="5">
        <f>F8+0.00001</f>
        <v>632.000009999999975</v>
      </c>
      <c r="H8" s="1">
        <f>_xlfn.XLOOKUP(G8,$B$4:$B$35,$B$4:$B$35,0,-1)</f>
        <v>265</v>
      </c>
      <c r="I8" s="1">
        <f>_xlfn.XLOOKUP(G8,$B$4:$B$35,$B$4:$B$35,0,1)</f>
        <v>707</v>
      </c>
      <c r="J8" s="1">
        <f>_xlfn.XLOOKUP(G8,$B$4:$B$35,$C$4:$C$35,0,-1)</f>
        <v>12288</v>
      </c>
      <c r="K8" s="1">
        <f>_xlfn.XLOOKUP(G8,$B$4:$B$35,$C$4:$C$35,0,1)</f>
        <v>14336</v>
      </c>
      <c r="L8" s="8">
        <f>((K8-J8)/(I8-H8))*G8+(J8-((K8-J8)/(I8-H8))*H8)</f>
        <v>13988.4887341176691</v>
      </c>
      <c r="M8" s="1">
        <f>ROUND(L8/256,0)</f>
        <v>55</v>
      </c>
      <c r="O8" s="1" t="str">
        <f>DEC2HEX(INT(F8/256),2)</f>
        <v>02</v>
      </c>
      <c r="P8" s="1" t="str">
        <f>DEC2HEX(MOD(F8,256),2)</f>
        <v>78</v>
      </c>
      <c r="R8" s="1" t="s">
        <v>20</v>
      </c>
      <c r="S8" s="1" t="str">
        <f>"0x"&amp;O8</f>
        <v>0x02</v>
      </c>
      <c r="T8" s="6" t="str">
        <f>"; "&amp;TEXT(F8,"0")</f>
        <v>; 632</v>
      </c>
      <c r="V8" s="1" t="s">
        <v>20</v>
      </c>
      <c r="W8" s="1" t="str">
        <f>"0x"&amp;P8</f>
        <v>0x78</v>
      </c>
      <c r="X8" s="6" t="str">
        <f>"; "&amp;TEXT(F8,"0")</f>
        <v>; 632</v>
      </c>
    </row>
    <row r="9" spans="1:24">
      <c r="A9" s="1" t="n">
        <v>106</v>
      </c>
      <c r="B9" s="1">
        <f>A9-42</f>
        <v>64</v>
      </c>
      <c r="C9" s="1" t="n">
        <v>10240</v>
      </c>
      <c r="E9" s="1" t="n">
        <v>5</v>
      </c>
      <c r="F9" s="8">
        <f>ROUND(F10/F$14,0)</f>
        <v>2000</v>
      </c>
      <c r="G9" s="5">
        <f>F9+0.00001</f>
        <v>2000.00000999999997</v>
      </c>
      <c r="H9" s="1">
        <f>_xlfn.XLOOKUP(G9,$B$4:$B$35,$B$4:$B$35,0,-1)</f>
        <v>1350</v>
      </c>
      <c r="I9" s="1">
        <f>_xlfn.XLOOKUP(G9,$B$4:$B$35,$B$4:$B$35,0,1)</f>
        <v>2115</v>
      </c>
      <c r="J9" s="1">
        <f>_xlfn.XLOOKUP(G9,$B$4:$B$35,$C$4:$C$35,0,-1)</f>
        <v>16384</v>
      </c>
      <c r="K9" s="1">
        <f>_xlfn.XLOOKUP(G9,$B$4:$B$35,$C$4:$C$35,0,1)</f>
        <v>18432</v>
      </c>
      <c r="L9" s="8">
        <f>((K9-J9)/(I9-H9))*G9+(J9-((K9-J9)/(I9-H9))*H9)</f>
        <v>18124.1307457255207</v>
      </c>
      <c r="M9" s="1">
        <f>ROUND(L9/256,0)</f>
        <v>71</v>
      </c>
      <c r="O9" s="1" t="str">
        <f>DEC2HEX(INT(F9/256),2)</f>
        <v>07</v>
      </c>
      <c r="P9" s="1" t="str">
        <f>DEC2HEX(MOD(F9,256),2)</f>
        <v>D0</v>
      </c>
      <c r="R9" s="1" t="s">
        <v>20</v>
      </c>
      <c r="S9" s="1" t="str">
        <f>"0x"&amp;O9</f>
        <v>0x07</v>
      </c>
      <c r="T9" s="6" t="str">
        <f>"; "&amp;TEXT(F9,"0")</f>
        <v>; 2000</v>
      </c>
      <c r="V9" s="1" t="s">
        <v>20</v>
      </c>
      <c r="W9" s="1" t="str">
        <f>"0x"&amp;P9</f>
        <v>0xD0</v>
      </c>
      <c r="X9" s="6" t="str">
        <f>"; "&amp;TEXT(F9,"0")</f>
        <v>; 2000</v>
      </c>
    </row>
    <row r="10" spans="1:24">
      <c r="A10" s="1" t="n">
        <v>307</v>
      </c>
      <c r="B10" s="1">
        <f>A10-42</f>
        <v>265</v>
      </c>
      <c r="C10" s="1" t="n">
        <v>12288</v>
      </c>
      <c r="E10" s="1" t="n">
        <v>6</v>
      </c>
      <c r="F10" s="8">
        <f>ROUND(F11/F$14,0)</f>
        <v>6325</v>
      </c>
      <c r="G10" s="5">
        <f>F10+0.00001</f>
        <v>6325.00000999999975</v>
      </c>
      <c r="H10" s="1">
        <f>_xlfn.XLOOKUP(G10,$B$4:$B$35,$B$4:$B$35,0,-1)</f>
        <v>5673</v>
      </c>
      <c r="I10" s="1">
        <f>_xlfn.XLOOKUP(G10,$B$4:$B$35,$B$4:$B$35,0,1)</f>
        <v>6627</v>
      </c>
      <c r="J10" s="1">
        <f>_xlfn.XLOOKUP(G10,$B$4:$B$35,$C$4:$C$35,0,-1)</f>
        <v>26624</v>
      </c>
      <c r="K10" s="1">
        <f>_xlfn.XLOOKUP(G10,$B$4:$B$35,$C$4:$C$35,0,1)</f>
        <v>28672</v>
      </c>
      <c r="L10" s="8">
        <f>((K10-J10)/(I10-H10))*G10+(J10-((K10-J10)/(I10-H10))*H10)</f>
        <v>28023.6813631865989</v>
      </c>
      <c r="M10" s="1">
        <f>ROUND(L10/256,0)</f>
        <v>109</v>
      </c>
      <c r="O10" s="1" t="str">
        <f>DEC2HEX(INT(F10/256),2)</f>
        <v>18</v>
      </c>
      <c r="P10" s="1" t="str">
        <f>DEC2HEX(MOD(F10,256),2)</f>
        <v>B5</v>
      </c>
      <c r="R10" s="1" t="s">
        <v>20</v>
      </c>
      <c r="S10" s="1" t="str">
        <f>"0x"&amp;O10</f>
        <v>0x18</v>
      </c>
      <c r="T10" s="6" t="str">
        <f>"; "&amp;TEXT(F10,"0")</f>
        <v>; 6325</v>
      </c>
      <c r="V10" s="1" t="s">
        <v>20</v>
      </c>
      <c r="W10" s="1" t="str">
        <f>"0x"&amp;P10</f>
        <v>0xB5</v>
      </c>
      <c r="X10" s="6" t="str">
        <f>"; "&amp;TEXT(F10,"0")</f>
        <v>; 6325</v>
      </c>
    </row>
    <row r="11" spans="1:24">
      <c r="A11" s="1" t="n">
        <v>749</v>
      </c>
      <c r="B11" s="1">
        <f>A11-42</f>
        <v>707</v>
      </c>
      <c r="C11" s="1" t="n">
        <v>14336</v>
      </c>
      <c r="E11" s="1" t="n">
        <v>7</v>
      </c>
      <c r="F11" s="8" t="n">
        <v>20000</v>
      </c>
      <c r="G11" s="5">
        <f>F11+0.00001</f>
        <v>20000.0000099999997</v>
      </c>
      <c r="H11" s="1">
        <f>_xlfn.XLOOKUP(G11,$B$4:$B$35,$B$4:$B$35,0,-1)</f>
        <v>19759</v>
      </c>
      <c r="I11" s="1">
        <f>_xlfn.XLOOKUP(G11,$B$4:$B$35,$B$4:$B$35,0,1)</f>
        <v>20798</v>
      </c>
      <c r="J11" s="1">
        <f>_xlfn.XLOOKUP(G11,$B$4:$B$35,$C$4:$C$35,0,-1)</f>
        <v>55296</v>
      </c>
      <c r="K11" s="1">
        <f>_xlfn.XLOOKUP(G11,$B$4:$B$35,$C$4:$C$35,0,1)</f>
        <v>57344</v>
      </c>
      <c r="L11" s="8">
        <f>((K11-J11)/(I11-H11))*G11+(J11-((K11-J11)/(I11-H11))*H11)</f>
        <v>55771.0414056592999</v>
      </c>
      <c r="M11" s="1">
        <f>ROUND(L11/256,0)</f>
        <v>218</v>
      </c>
      <c r="O11" s="1" t="str">
        <f>DEC2HEX(INT(F11/256),2)</f>
        <v>4E</v>
      </c>
      <c r="P11" s="1" t="str">
        <f>DEC2HEX(MOD(F11,256),2)</f>
        <v>20</v>
      </c>
      <c r="R11" s="1" t="s">
        <v>20</v>
      </c>
      <c r="S11" s="1" t="str">
        <f>"0x"&amp;O11</f>
        <v>0x4E</v>
      </c>
      <c r="T11" s="6" t="str">
        <f>"; "&amp;TEXT(F11,"0")</f>
        <v>; 20000</v>
      </c>
      <c r="V11" s="1" t="s">
        <v>20</v>
      </c>
      <c r="W11" s="1" t="str">
        <f>"0x"&amp;P11</f>
        <v>0x20</v>
      </c>
      <c r="X11" s="6" t="str">
        <f>"; "&amp;TEXT(F11,"0")</f>
        <v>; 20000</v>
      </c>
    </row>
    <row r="12" spans="1:12">
      <c r="A12" s="1" t="n">
        <v>1392</v>
      </c>
      <c r="B12" s="1">
        <f>A12-42</f>
        <v>1350</v>
      </c>
      <c r="C12" s="1" t="n">
        <v>16384</v>
      </c>
      <c r="L12" s="3"/>
    </row>
    <row r="13" spans="1:12">
      <c r="A13" s="1" t="n">
        <v>2157</v>
      </c>
      <c r="B13" s="1">
        <f>A13-42</f>
        <v>2115</v>
      </c>
      <c r="C13" s="1" t="n">
        <v>18432</v>
      </c>
      <c r="F13" s="1" t="s">
        <v>21</v>
      </c>
      <c r="L13" s="3"/>
    </row>
    <row r="14" spans="1:12">
      <c r="A14" s="1" t="n">
        <v>2990</v>
      </c>
      <c r="B14" s="1">
        <f>A14-42</f>
        <v>2948</v>
      </c>
      <c r="C14" s="1" t="n">
        <v>20480</v>
      </c>
      <c r="F14" s="1">
        <f>1000^(1/6)</f>
        <v>3.16227766016838618</v>
      </c>
      <c r="L14" s="3"/>
    </row>
    <row r="15" spans="1:3">
      <c r="A15" s="1" t="n">
        <v>3872</v>
      </c>
      <c r="B15" s="1">
        <f>A15-42</f>
        <v>3830</v>
      </c>
      <c r="C15" s="1" t="n">
        <v>22528</v>
      </c>
    </row>
    <row r="16" spans="1:3">
      <c r="A16" s="1" t="n">
        <v>4781</v>
      </c>
      <c r="B16" s="1">
        <f>A16-42</f>
        <v>4739</v>
      </c>
      <c r="C16" s="1" t="n">
        <v>24576</v>
      </c>
    </row>
    <row r="17" spans="1:3">
      <c r="A17" s="1" t="n">
        <v>5715</v>
      </c>
      <c r="B17" s="1">
        <f>A17-42</f>
        <v>5673</v>
      </c>
      <c r="C17" s="1" t="n">
        <v>26624</v>
      </c>
    </row>
    <row r="18" spans="1:3">
      <c r="A18" s="1" t="n">
        <v>6669</v>
      </c>
      <c r="B18" s="1">
        <f>A18-42</f>
        <v>6627</v>
      </c>
      <c r="C18" s="1" t="n">
        <v>28672</v>
      </c>
    </row>
    <row r="19" spans="1:3">
      <c r="A19" s="1" t="n">
        <v>7636</v>
      </c>
      <c r="B19" s="1">
        <f>A19-42</f>
        <v>7594</v>
      </c>
      <c r="C19" s="1" t="n">
        <v>30720</v>
      </c>
    </row>
    <row r="20" spans="1:3">
      <c r="A20" s="1" t="n">
        <v>8615</v>
      </c>
      <c r="B20" s="1">
        <f>A20-42</f>
        <v>8573</v>
      </c>
      <c r="C20" s="1" t="n">
        <v>32768</v>
      </c>
    </row>
    <row r="21" spans="1:3">
      <c r="A21" s="1" t="n">
        <v>9603</v>
      </c>
      <c r="B21" s="1">
        <f>A21-42</f>
        <v>9561</v>
      </c>
      <c r="C21" s="1" t="n">
        <v>34816</v>
      </c>
    </row>
    <row r="22" spans="1:3">
      <c r="A22" s="1" t="n">
        <v>10600</v>
      </c>
      <c r="B22" s="1">
        <f>A22-42</f>
        <v>10558</v>
      </c>
      <c r="C22" s="1" t="n">
        <v>36864</v>
      </c>
    </row>
    <row r="23" spans="1:12">
      <c r="A23" s="1" t="n">
        <v>11604</v>
      </c>
      <c r="B23" s="1">
        <f>A23-42</f>
        <v>11562</v>
      </c>
      <c r="C23" s="1" t="n">
        <v>38912</v>
      </c>
      <c r="L23" s="3"/>
    </row>
    <row r="24" spans="1:3">
      <c r="A24" s="1" t="n">
        <v>12611</v>
      </c>
      <c r="B24" s="1">
        <f>A24-42</f>
        <v>12569</v>
      </c>
      <c r="C24" s="1" t="n">
        <v>40960</v>
      </c>
    </row>
    <row r="25" spans="1:3">
      <c r="A25" s="1" t="n">
        <v>13626</v>
      </c>
      <c r="B25" s="1">
        <f>A25-42</f>
        <v>13584</v>
      </c>
      <c r="C25" s="1" t="n">
        <v>43008</v>
      </c>
    </row>
    <row r="26" spans="1:3">
      <c r="A26" s="1" t="n">
        <v>14645</v>
      </c>
      <c r="B26" s="1">
        <f>A26-42</f>
        <v>14603</v>
      </c>
      <c r="C26" s="1" t="n">
        <v>45056</v>
      </c>
    </row>
    <row r="27" spans="1:3">
      <c r="A27" s="1" t="n">
        <v>15667</v>
      </c>
      <c r="B27" s="1">
        <f>A27-42</f>
        <v>15625</v>
      </c>
      <c r="C27" s="1" t="n">
        <v>47104</v>
      </c>
    </row>
    <row r="28" spans="1:3">
      <c r="A28" s="1" t="n">
        <v>16696</v>
      </c>
      <c r="B28" s="1">
        <f>A28-42</f>
        <v>16654</v>
      </c>
      <c r="C28" s="1" t="n">
        <v>49152</v>
      </c>
    </row>
    <row r="29" spans="1:3">
      <c r="A29" s="1" t="n">
        <v>17726</v>
      </c>
      <c r="B29" s="1">
        <f>A29-42</f>
        <v>17684</v>
      </c>
      <c r="C29" s="1" t="n">
        <v>51200</v>
      </c>
    </row>
    <row r="30" spans="1:3">
      <c r="A30" s="1" t="n">
        <v>18763</v>
      </c>
      <c r="B30" s="1">
        <f>A30-42</f>
        <v>18721</v>
      </c>
      <c r="C30" s="1" t="n">
        <v>53248</v>
      </c>
    </row>
    <row r="31" spans="1:3">
      <c r="A31" s="1" t="n">
        <v>19801</v>
      </c>
      <c r="B31" s="1">
        <f>A31-42</f>
        <v>19759</v>
      </c>
      <c r="C31" s="1" t="n">
        <v>55296</v>
      </c>
    </row>
    <row r="32" spans="1:3">
      <c r="A32" s="1" t="n">
        <v>20840</v>
      </c>
      <c r="B32" s="1">
        <f>A32-42</f>
        <v>20798</v>
      </c>
      <c r="C32" s="1" t="n">
        <v>57344</v>
      </c>
    </row>
    <row r="33" spans="1:3">
      <c r="A33" s="1" t="n">
        <v>21230</v>
      </c>
      <c r="B33" s="1">
        <f>A33-42</f>
        <v>21188</v>
      </c>
      <c r="C33" s="1" t="n">
        <v>59392</v>
      </c>
    </row>
    <row r="34" spans="1:3">
      <c r="A34" s="1" t="n">
        <v>21230</v>
      </c>
      <c r="B34" s="1">
        <f>A34-42</f>
        <v>21188</v>
      </c>
      <c r="C34" s="1" t="n">
        <v>61440</v>
      </c>
    </row>
    <row r="35" spans="1:3">
      <c r="A35" s="1" t="n">
        <v>21231</v>
      </c>
      <c r="B35" s="1">
        <f>A35-42</f>
        <v>21189</v>
      </c>
      <c r="C35" s="1" t="n">
        <v>63488</v>
      </c>
    </row>
  </sheetData>
  <mergeCells count="2">
    <mergeCell ref="A2:C2"/>
    <mergeCell ref="O2:X2"/>
  </mergeCells>
  <printOptions>
    <extLst>
      <ext uri="smNativeData">
        <pm:pageFlags xmlns:pm="smNativeData" id="178341777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3417773" l="56" r="56" t="56" b="56" borderId="0" fillId="0" vertical="0"/>
        <pm:footer xmlns:pm="smNativeData" id="1783417773" l="56" r="56" t="56" b="56" borderId="0" fillId="0" vertical="2"/>
        <pm:paperBin xmlns:pm="smNativeData" Id="0" type="0" value="0"/>
        <pm:paperBin xmlns:pm="smNativeData" Id="1" type="0" value="0"/>
      </ext>
    </extLst>
  </headerFooter>
  <drawing r:id="rId1"/>
  <extLst>
    <ext uri="smNativeData">
      <pm:sheetPrefs xmlns:pm="smNativeData" day="1783417773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Jez</cp:lastModifiedBy>
  <cp:revision>0</cp:revision>
  <dcterms:created xsi:type="dcterms:W3CDTF">2026-07-04T17:38:16Z</dcterms:created>
  <dcterms:modified xsi:type="dcterms:W3CDTF">2026-07-07T09:49:33Z</dcterms:modified>
</cp:coreProperties>
</file>